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venmerch2\Desktop\"/>
    </mc:Choice>
  </mc:AlternateContent>
  <xr:revisionPtr revIDLastSave="0" documentId="13_ncr:1_{99F8725A-5BC9-4492-9718-BAB46A369790}" xr6:coauthVersionLast="47" xr6:coauthVersionMax="47" xr10:uidLastSave="{00000000-0000-0000-0000-000000000000}"/>
  <bookViews>
    <workbookView xWindow="-120" yWindow="-120" windowWidth="20730" windowHeight="11760" tabRatio="731" activeTab="1" xr2:uid="{523D92E9-8786-4778-A6D4-3425BCAE5AAB}"/>
  </bookViews>
  <sheets>
    <sheet name="FABRIC STOCK" sheetId="1" r:id="rId1"/>
    <sheet name="ERP FORMAT REPORT REQ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K8" i="2"/>
  <c r="O8" i="2" s="1"/>
  <c r="O7" i="2"/>
  <c r="K6" i="2"/>
  <c r="O6" i="2" s="1"/>
  <c r="O5" i="2"/>
  <c r="O4" i="2"/>
  <c r="Q3" i="2" s="1"/>
  <c r="O3" i="2"/>
  <c r="J3" i="2"/>
  <c r="H2" i="1"/>
  <c r="L2" i="1"/>
  <c r="J3" i="1"/>
  <c r="J67" i="1"/>
  <c r="J70" i="1"/>
  <c r="J71" i="1"/>
  <c r="J72" i="1"/>
  <c r="J73" i="1"/>
  <c r="J74" i="1"/>
  <c r="J75" i="1"/>
  <c r="H74" i="1"/>
  <c r="H72" i="1"/>
  <c r="H71" i="1"/>
  <c r="H70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53" i="1"/>
  <c r="J52" i="1"/>
  <c r="H51" i="1"/>
  <c r="J51" i="1" s="1"/>
  <c r="H50" i="1"/>
  <c r="J50" i="1" s="1"/>
  <c r="J49" i="1"/>
  <c r="J43" i="1"/>
  <c r="J44" i="1"/>
  <c r="J45" i="1"/>
  <c r="J47" i="1"/>
  <c r="H46" i="1"/>
  <c r="J46" i="1" s="1"/>
  <c r="H42" i="1"/>
  <c r="J42" i="1" s="1"/>
  <c r="H48" i="1"/>
  <c r="J48" i="1" s="1"/>
  <c r="H41" i="1"/>
  <c r="J41" i="1" s="1"/>
  <c r="J40" i="1"/>
  <c r="J39" i="1"/>
  <c r="J38" i="1"/>
  <c r="J32" i="1"/>
  <c r="J33" i="1"/>
  <c r="J36" i="1"/>
  <c r="J37" i="1"/>
  <c r="H35" i="1"/>
  <c r="J35" i="1" s="1"/>
  <c r="H34" i="1"/>
  <c r="J34" i="1" s="1"/>
  <c r="J29" i="1"/>
  <c r="J31" i="1"/>
  <c r="H30" i="1"/>
  <c r="J30" i="1" s="1"/>
  <c r="H28" i="1"/>
  <c r="J28" i="1" s="1"/>
  <c r="H27" i="1"/>
  <c r="J27" i="1" s="1"/>
  <c r="J26" i="1"/>
  <c r="J23" i="1"/>
  <c r="J24" i="1"/>
  <c r="J25" i="1"/>
  <c r="J22" i="1"/>
  <c r="J20" i="1"/>
  <c r="J21" i="1"/>
  <c r="J16" i="1"/>
  <c r="J19" i="1"/>
  <c r="H18" i="1"/>
  <c r="J18" i="1" s="1"/>
  <c r="H17" i="1"/>
  <c r="J17" i="1" s="1"/>
  <c r="J13" i="1"/>
  <c r="H15" i="1"/>
  <c r="J15" i="1" s="1"/>
  <c r="H12" i="1"/>
  <c r="J12" i="1" s="1"/>
  <c r="H14" i="1"/>
  <c r="J14" i="1" s="1"/>
  <c r="J11" i="1"/>
  <c r="J10" i="1"/>
  <c r="J8" i="1"/>
  <c r="J9" i="1"/>
  <c r="J6" i="1"/>
  <c r="H5" i="1"/>
  <c r="J5" i="1" s="1"/>
  <c r="J2" i="1"/>
  <c r="J4" i="1"/>
  <c r="H7" i="1"/>
  <c r="J7" i="1" s="1"/>
  <c r="G2" i="1"/>
</calcChain>
</file>

<file path=xl/sharedStrings.xml><?xml version="1.0" encoding="utf-8"?>
<sst xmlns="http://schemas.openxmlformats.org/spreadsheetml/2006/main" count="279" uniqueCount="102">
  <si>
    <t>CC NO</t>
  </si>
  <si>
    <t>CUT ORD QTY</t>
  </si>
  <si>
    <t>FABRIC</t>
  </si>
  <si>
    <t>COLOR</t>
  </si>
  <si>
    <t>ISSUE QTY</t>
  </si>
  <si>
    <t>PER DAY TARGET</t>
  </si>
  <si>
    <t>REMARKS</t>
  </si>
  <si>
    <t>BLACK</t>
  </si>
  <si>
    <t>KHAKI</t>
  </si>
  <si>
    <t>TURQUOISE</t>
  </si>
  <si>
    <t>BLUE</t>
  </si>
  <si>
    <t>PETROL BLUE</t>
  </si>
  <si>
    <t>VIRGA</t>
  </si>
  <si>
    <t>TILIA</t>
  </si>
  <si>
    <t>TILIA RPET</t>
  </si>
  <si>
    <t>TILIA PES</t>
  </si>
  <si>
    <t>GLAZE</t>
  </si>
  <si>
    <t>JASMINE</t>
  </si>
  <si>
    <t>HOLLY</t>
  </si>
  <si>
    <t>BELHARRA</t>
  </si>
  <si>
    <t>KLUFT</t>
  </si>
  <si>
    <t>GREY</t>
  </si>
  <si>
    <t>J25A KHAKI</t>
  </si>
  <si>
    <t>ORNE MM RPET</t>
  </si>
  <si>
    <t>HINOKI</t>
  </si>
  <si>
    <t>PURPLE</t>
  </si>
  <si>
    <t>VIRGA .</t>
  </si>
  <si>
    <t>G27A KHAKI</t>
  </si>
  <si>
    <t>B15A PURPLE</t>
  </si>
  <si>
    <t>WHITE</t>
  </si>
  <si>
    <t>NAVY</t>
  </si>
  <si>
    <t>HYACINTH</t>
  </si>
  <si>
    <t xml:space="preserve">VIRGA </t>
  </si>
  <si>
    <t>CATS</t>
  </si>
  <si>
    <t>CONS</t>
  </si>
  <si>
    <t>GRN QTY</t>
  </si>
  <si>
    <t>BAL STOCK</t>
  </si>
  <si>
    <t>PCS</t>
  </si>
  <si>
    <t>P210T</t>
  </si>
  <si>
    <t>BITON</t>
  </si>
  <si>
    <t>60GSM</t>
  </si>
  <si>
    <t>LOFT PES</t>
  </si>
  <si>
    <t>100 GSM</t>
  </si>
  <si>
    <t>FAB TYPE</t>
  </si>
  <si>
    <t>SHELL</t>
  </si>
  <si>
    <t>LINING</t>
  </si>
  <si>
    <t>WADING-1</t>
  </si>
  <si>
    <t>WADING-2</t>
  </si>
  <si>
    <t xml:space="preserve">NO OF DAYS STOCK </t>
  </si>
  <si>
    <t>MESH</t>
  </si>
  <si>
    <t>N0 6B GREY</t>
  </si>
  <si>
    <t>HOLLY RPET</t>
  </si>
  <si>
    <t>TRIMA</t>
  </si>
  <si>
    <t>COLINE</t>
  </si>
  <si>
    <t>MESH 1</t>
  </si>
  <si>
    <t>MESH 2</t>
  </si>
  <si>
    <t>MESH 3</t>
  </si>
  <si>
    <t>60 GSM</t>
  </si>
  <si>
    <t xml:space="preserve">DOWN LIKE </t>
  </si>
  <si>
    <t>125 GSM</t>
  </si>
  <si>
    <t>THALWEG</t>
  </si>
  <si>
    <t>WADDING-1</t>
  </si>
  <si>
    <t>WADDING-2</t>
  </si>
  <si>
    <t>WADDING-3</t>
  </si>
  <si>
    <t>P300D</t>
  </si>
  <si>
    <t>LOGGY</t>
  </si>
  <si>
    <t>P190T PES</t>
  </si>
  <si>
    <t>AVARUA</t>
  </si>
  <si>
    <t>6A GREY</t>
  </si>
  <si>
    <t>LUCQY</t>
  </si>
  <si>
    <t>HIPTAGE</t>
  </si>
  <si>
    <t>HOLLY PUNCH MECA</t>
  </si>
  <si>
    <t>LININIG</t>
  </si>
  <si>
    <t>N11A GREY</t>
  </si>
  <si>
    <t>H20C BLUE</t>
  </si>
  <si>
    <t>N0 7A BLACK</t>
  </si>
  <si>
    <t>23A GREEN</t>
  </si>
  <si>
    <t>P300D PES</t>
  </si>
  <si>
    <t xml:space="preserve">P210T </t>
  </si>
  <si>
    <t>WADDING 1</t>
  </si>
  <si>
    <t>WADDING 2</t>
  </si>
  <si>
    <t>TELLY</t>
  </si>
  <si>
    <t>F11 C PURPLE</t>
  </si>
  <si>
    <t>C19A BLUE</t>
  </si>
  <si>
    <t>TELLY 195 CM</t>
  </si>
  <si>
    <t>TELLY 114 CM</t>
  </si>
  <si>
    <t>HYACINTH PES</t>
  </si>
  <si>
    <t>CROSSA</t>
  </si>
  <si>
    <t>NEED BITON FABRIC</t>
  </si>
  <si>
    <t>BRAND</t>
  </si>
  <si>
    <t>FORCLAZ</t>
  </si>
  <si>
    <t>KIPISTA</t>
  </si>
  <si>
    <t>MODEL</t>
  </si>
  <si>
    <t>FABRIC QUALITY</t>
  </si>
  <si>
    <t>GRN QTY mtr</t>
  </si>
  <si>
    <t>CUT ORD QTY mtr</t>
  </si>
  <si>
    <t>BAL STOCK AGNST CUT ORDER mtr</t>
  </si>
  <si>
    <t>BAL STOCK AGAINST GRN QNTY mtr</t>
  </si>
  <si>
    <t>bal stock aghainst cut order in pcs</t>
  </si>
  <si>
    <t>bal stock against grn in pcs</t>
  </si>
  <si>
    <t>REJECTION QNTY IN MTR</t>
  </si>
  <si>
    <t>CO ISSUE QTY 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</si>
</sst>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5833-F11A-4B1A-91A6-78FE3956194A}">
  <dimension ref="A1:M7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:A5"/>
    </sheetView>
  </sheetViews>
  <sheetFormatPr defaultRowHeight="15" x14ac:dyDescent="0.25"/>
  <cols>
    <col min="1" max="1" width="7.140625" style="4" bestFit="1" customWidth="1"/>
    <col min="2" max="2" width="11.42578125" style="4" bestFit="1" customWidth="1"/>
    <col min="3" max="3" width="18.7109375" style="4" bestFit="1" customWidth="1"/>
    <col min="4" max="4" width="12.5703125" style="4" bestFit="1" customWidth="1"/>
    <col min="5" max="5" width="9.140625" style="4" bestFit="1" customWidth="1"/>
    <col min="6" max="6" width="13.42578125" style="4" bestFit="1" customWidth="1"/>
    <col min="7" max="7" width="10.28515625" style="4" bestFit="1" customWidth="1"/>
    <col min="8" max="8" width="10.85546875" style="4" bestFit="1" customWidth="1"/>
    <col min="9" max="10" width="7" style="4" bestFit="1" customWidth="1"/>
    <col min="11" max="11" width="16.28515625" style="4" bestFit="1" customWidth="1"/>
    <col min="12" max="12" width="19.28515625" style="4" bestFit="1" customWidth="1"/>
    <col min="13" max="13" width="18.5703125" style="4" bestFit="1" customWidth="1"/>
    <col min="14" max="16384" width="9.140625" style="4"/>
  </cols>
  <sheetData>
    <row r="1" spans="1:13" s="2" customFormat="1" x14ac:dyDescent="0.25">
      <c r="A1" s="1" t="s">
        <v>0</v>
      </c>
      <c r="B1" s="1" t="s">
        <v>43</v>
      </c>
      <c r="C1" s="1" t="s">
        <v>2</v>
      </c>
      <c r="D1" s="1" t="s">
        <v>3</v>
      </c>
      <c r="E1" s="1" t="s">
        <v>35</v>
      </c>
      <c r="F1" s="1" t="s">
        <v>1</v>
      </c>
      <c r="G1" s="1" t="s">
        <v>4</v>
      </c>
      <c r="H1" s="1" t="s">
        <v>36</v>
      </c>
      <c r="I1" s="1" t="s">
        <v>34</v>
      </c>
      <c r="J1" s="1" t="s">
        <v>37</v>
      </c>
      <c r="K1" s="1" t="s">
        <v>5</v>
      </c>
      <c r="L1" s="1" t="s">
        <v>48</v>
      </c>
      <c r="M1" s="1" t="s">
        <v>6</v>
      </c>
    </row>
    <row r="2" spans="1:13" x14ac:dyDescent="0.25">
      <c r="A2" s="12">
        <v>114229</v>
      </c>
      <c r="B2" s="3" t="s">
        <v>44</v>
      </c>
      <c r="C2" s="3" t="s">
        <v>12</v>
      </c>
      <c r="D2" s="3" t="s">
        <v>7</v>
      </c>
      <c r="E2" s="3">
        <v>468217</v>
      </c>
      <c r="F2" s="3">
        <v>420076</v>
      </c>
      <c r="G2" s="3">
        <f>413513+33244</f>
        <v>446757</v>
      </c>
      <c r="H2" s="3">
        <f>10845+5483</f>
        <v>16328</v>
      </c>
      <c r="I2" s="3">
        <v>1.25</v>
      </c>
      <c r="J2" s="5">
        <f>H2/I2</f>
        <v>13062.4</v>
      </c>
      <c r="K2" s="12">
        <v>800</v>
      </c>
      <c r="L2" s="18">
        <f>J3/K2</f>
        <v>1.4478764478764481</v>
      </c>
      <c r="M2" s="12" t="s">
        <v>88</v>
      </c>
    </row>
    <row r="3" spans="1:13" x14ac:dyDescent="0.25">
      <c r="A3" s="13"/>
      <c r="B3" s="3" t="s">
        <v>45</v>
      </c>
      <c r="C3" s="3" t="s">
        <v>38</v>
      </c>
      <c r="D3" s="3" t="s">
        <v>39</v>
      </c>
      <c r="E3" s="3">
        <v>414348</v>
      </c>
      <c r="F3" s="3">
        <v>430014</v>
      </c>
      <c r="G3" s="3">
        <v>425524</v>
      </c>
      <c r="H3" s="3">
        <v>1500</v>
      </c>
      <c r="I3" s="3">
        <v>1.2949999999999999</v>
      </c>
      <c r="J3" s="5">
        <f>H3/I3</f>
        <v>1158.3011583011585</v>
      </c>
      <c r="K3" s="13"/>
      <c r="L3" s="19"/>
      <c r="M3" s="13"/>
    </row>
    <row r="4" spans="1:13" x14ac:dyDescent="0.25">
      <c r="A4" s="13"/>
      <c r="B4" s="3" t="s">
        <v>46</v>
      </c>
      <c r="C4" s="3" t="s">
        <v>41</v>
      </c>
      <c r="D4" s="3" t="s">
        <v>40</v>
      </c>
      <c r="E4" s="3">
        <v>185875</v>
      </c>
      <c r="F4" s="3">
        <v>175733</v>
      </c>
      <c r="G4" s="3">
        <v>176162</v>
      </c>
      <c r="H4" s="3">
        <v>5237</v>
      </c>
      <c r="I4" s="3">
        <v>0.54</v>
      </c>
      <c r="J4" s="5">
        <f t="shared" ref="J4:J5" si="0">H4/I4</f>
        <v>9698.1481481481478</v>
      </c>
      <c r="K4" s="13"/>
      <c r="L4" s="19"/>
      <c r="M4" s="13"/>
    </row>
    <row r="5" spans="1:13" x14ac:dyDescent="0.25">
      <c r="A5" s="14"/>
      <c r="B5" s="3" t="s">
        <v>47</v>
      </c>
      <c r="C5" s="3" t="s">
        <v>41</v>
      </c>
      <c r="D5" s="3" t="s">
        <v>42</v>
      </c>
      <c r="E5" s="3">
        <v>289964</v>
      </c>
      <c r="F5" s="3">
        <v>258666</v>
      </c>
      <c r="G5" s="3">
        <v>250295</v>
      </c>
      <c r="H5" s="3">
        <f>33554+8280</f>
        <v>41834</v>
      </c>
      <c r="I5" s="3">
        <v>0.79</v>
      </c>
      <c r="J5" s="5">
        <f t="shared" si="0"/>
        <v>52954.430379746831</v>
      </c>
      <c r="K5" s="14"/>
      <c r="L5" s="20"/>
      <c r="M5" s="14"/>
    </row>
    <row r="6" spans="1:13" x14ac:dyDescent="0.25">
      <c r="A6" s="12">
        <v>339725</v>
      </c>
      <c r="B6" s="3" t="s">
        <v>44</v>
      </c>
      <c r="C6" s="3" t="s">
        <v>12</v>
      </c>
      <c r="D6" s="3" t="s">
        <v>7</v>
      </c>
      <c r="E6" s="3">
        <v>239233</v>
      </c>
      <c r="F6" s="3">
        <v>220052</v>
      </c>
      <c r="G6" s="3">
        <v>216089</v>
      </c>
      <c r="H6" s="3">
        <v>1436</v>
      </c>
      <c r="I6" s="3">
        <v>1.17</v>
      </c>
      <c r="J6" s="5">
        <f t="shared" ref="J6:J15" si="1">H6/I6</f>
        <v>1227.3504273504275</v>
      </c>
      <c r="K6" s="15"/>
      <c r="L6" s="15"/>
      <c r="M6" s="15"/>
    </row>
    <row r="7" spans="1:13" x14ac:dyDescent="0.25">
      <c r="A7" s="14"/>
      <c r="B7" s="3" t="s">
        <v>49</v>
      </c>
      <c r="C7" s="3" t="s">
        <v>33</v>
      </c>
      <c r="D7" s="3" t="s">
        <v>50</v>
      </c>
      <c r="E7" s="3">
        <v>203129</v>
      </c>
      <c r="F7" s="3">
        <v>183908</v>
      </c>
      <c r="G7" s="3">
        <v>164300</v>
      </c>
      <c r="H7" s="3">
        <f>37899+187</f>
        <v>38086</v>
      </c>
      <c r="I7" s="3">
        <v>0.9</v>
      </c>
      <c r="J7" s="5">
        <f t="shared" si="1"/>
        <v>42317.777777777774</v>
      </c>
      <c r="K7" s="17"/>
      <c r="L7" s="17"/>
      <c r="M7" s="17"/>
    </row>
    <row r="8" spans="1:13" x14ac:dyDescent="0.25">
      <c r="A8" s="12">
        <v>307146</v>
      </c>
      <c r="B8" s="3" t="s">
        <v>44</v>
      </c>
      <c r="C8" s="3" t="s">
        <v>51</v>
      </c>
      <c r="D8" s="3" t="s">
        <v>7</v>
      </c>
      <c r="E8" s="3">
        <v>29976</v>
      </c>
      <c r="F8" s="3">
        <v>24011</v>
      </c>
      <c r="G8" s="3">
        <v>22025</v>
      </c>
      <c r="H8" s="3">
        <v>0</v>
      </c>
      <c r="I8" s="3">
        <v>0.55000000000000004</v>
      </c>
      <c r="J8" s="5">
        <f t="shared" si="1"/>
        <v>0</v>
      </c>
      <c r="K8" s="15"/>
      <c r="L8" s="15"/>
      <c r="M8" s="15"/>
    </row>
    <row r="9" spans="1:13" x14ac:dyDescent="0.25">
      <c r="A9" s="13"/>
      <c r="B9" s="3" t="s">
        <v>54</v>
      </c>
      <c r="C9" s="3" t="s">
        <v>52</v>
      </c>
      <c r="D9" s="3" t="s">
        <v>21</v>
      </c>
      <c r="E9" s="3">
        <v>7186</v>
      </c>
      <c r="F9" s="3">
        <v>5668</v>
      </c>
      <c r="G9" s="3">
        <v>5475</v>
      </c>
      <c r="H9" s="3">
        <v>1231</v>
      </c>
      <c r="I9" s="3">
        <v>0.13</v>
      </c>
      <c r="J9" s="5">
        <f t="shared" si="1"/>
        <v>9469.2307692307695</v>
      </c>
      <c r="K9" s="16"/>
      <c r="L9" s="16"/>
      <c r="M9" s="16"/>
    </row>
    <row r="10" spans="1:13" x14ac:dyDescent="0.25">
      <c r="A10" s="13"/>
      <c r="B10" s="3" t="s">
        <v>55</v>
      </c>
      <c r="C10" s="3" t="s">
        <v>53</v>
      </c>
      <c r="D10" s="3" t="s">
        <v>21</v>
      </c>
      <c r="E10" s="3">
        <v>33370</v>
      </c>
      <c r="F10" s="3">
        <v>28587</v>
      </c>
      <c r="G10" s="3">
        <v>26767</v>
      </c>
      <c r="H10" s="3">
        <v>5721</v>
      </c>
      <c r="I10" s="3">
        <v>0.67</v>
      </c>
      <c r="J10" s="5">
        <f t="shared" si="1"/>
        <v>8538.805970149253</v>
      </c>
      <c r="K10" s="16"/>
      <c r="L10" s="16"/>
      <c r="M10" s="16"/>
    </row>
    <row r="11" spans="1:13" x14ac:dyDescent="0.25">
      <c r="A11" s="14"/>
      <c r="B11" s="3" t="s">
        <v>56</v>
      </c>
      <c r="C11" s="3" t="s">
        <v>53</v>
      </c>
      <c r="D11" s="3" t="s">
        <v>7</v>
      </c>
      <c r="E11" s="3">
        <v>3645</v>
      </c>
      <c r="F11" s="3">
        <v>3072</v>
      </c>
      <c r="G11" s="3">
        <v>2741</v>
      </c>
      <c r="H11" s="3">
        <v>808</v>
      </c>
      <c r="I11" s="3">
        <v>7.0999999999999994E-2</v>
      </c>
      <c r="J11" s="5">
        <f t="shared" si="1"/>
        <v>11380.281690140846</v>
      </c>
      <c r="K11" s="17"/>
      <c r="L11" s="17"/>
      <c r="M11" s="17"/>
    </row>
    <row r="12" spans="1:13" x14ac:dyDescent="0.25">
      <c r="A12" s="12">
        <v>312019</v>
      </c>
      <c r="B12" s="3" t="s">
        <v>44</v>
      </c>
      <c r="C12" s="3" t="s">
        <v>14</v>
      </c>
      <c r="D12" s="3" t="s">
        <v>8</v>
      </c>
      <c r="E12" s="3">
        <v>111458</v>
      </c>
      <c r="F12" s="3">
        <v>111765</v>
      </c>
      <c r="G12" s="3">
        <v>107382</v>
      </c>
      <c r="H12" s="3">
        <f>718+20566</f>
        <v>21284</v>
      </c>
      <c r="I12" s="3">
        <v>1.05</v>
      </c>
      <c r="J12" s="5">
        <f t="shared" si="1"/>
        <v>20270.476190476191</v>
      </c>
      <c r="K12" s="15"/>
      <c r="L12" s="15"/>
      <c r="M12" s="15"/>
    </row>
    <row r="13" spans="1:13" x14ac:dyDescent="0.25">
      <c r="A13" s="13"/>
      <c r="B13" s="3" t="s">
        <v>49</v>
      </c>
      <c r="C13" s="3" t="s">
        <v>20</v>
      </c>
      <c r="D13" s="3" t="s">
        <v>8</v>
      </c>
      <c r="E13" s="3">
        <v>20098</v>
      </c>
      <c r="F13" s="3">
        <v>20706</v>
      </c>
      <c r="G13" s="3">
        <v>19907</v>
      </c>
      <c r="H13" s="3">
        <v>191</v>
      </c>
      <c r="I13" s="3">
        <v>0.192</v>
      </c>
      <c r="J13" s="5">
        <f t="shared" si="1"/>
        <v>994.79166666666663</v>
      </c>
      <c r="K13" s="16"/>
      <c r="L13" s="16"/>
      <c r="M13" s="16"/>
    </row>
    <row r="14" spans="1:13" x14ac:dyDescent="0.25">
      <c r="A14" s="13"/>
      <c r="B14" s="3" t="s">
        <v>44</v>
      </c>
      <c r="C14" s="3" t="s">
        <v>15</v>
      </c>
      <c r="D14" s="3" t="s">
        <v>7</v>
      </c>
      <c r="E14" s="3">
        <v>912200</v>
      </c>
      <c r="F14" s="3">
        <v>936502</v>
      </c>
      <c r="G14" s="3">
        <v>894809</v>
      </c>
      <c r="H14" s="3">
        <f>21318+2094</f>
        <v>23412</v>
      </c>
      <c r="I14" s="3">
        <v>1.05</v>
      </c>
      <c r="J14" s="5">
        <f t="shared" si="1"/>
        <v>22297.142857142855</v>
      </c>
      <c r="K14" s="16"/>
      <c r="L14" s="16"/>
      <c r="M14" s="16"/>
    </row>
    <row r="15" spans="1:13" x14ac:dyDescent="0.25">
      <c r="A15" s="14"/>
      <c r="B15" s="3" t="s">
        <v>49</v>
      </c>
      <c r="C15" s="3" t="s">
        <v>20</v>
      </c>
      <c r="D15" s="3" t="s">
        <v>7</v>
      </c>
      <c r="E15" s="3">
        <v>182459</v>
      </c>
      <c r="F15" s="3">
        <v>173018</v>
      </c>
      <c r="G15" s="3">
        <v>171638</v>
      </c>
      <c r="H15" s="3">
        <f>3197+3833</f>
        <v>7030</v>
      </c>
      <c r="I15" s="3">
        <v>0.192</v>
      </c>
      <c r="J15" s="5">
        <f t="shared" si="1"/>
        <v>36614.583333333336</v>
      </c>
      <c r="K15" s="17"/>
      <c r="L15" s="17"/>
      <c r="M15" s="17"/>
    </row>
    <row r="16" spans="1:13" x14ac:dyDescent="0.25">
      <c r="A16" s="12">
        <v>312478</v>
      </c>
      <c r="B16" s="3" t="s">
        <v>44</v>
      </c>
      <c r="C16" s="3" t="s">
        <v>16</v>
      </c>
      <c r="D16" s="3" t="s">
        <v>9</v>
      </c>
      <c r="E16" s="3">
        <v>59562</v>
      </c>
      <c r="F16" s="3">
        <v>60853</v>
      </c>
      <c r="G16" s="3">
        <v>58598</v>
      </c>
      <c r="H16" s="3">
        <v>749</v>
      </c>
      <c r="I16" s="3">
        <v>1.6</v>
      </c>
      <c r="J16" s="5">
        <f t="shared" ref="J16:J75" si="2">H16/I16</f>
        <v>468.125</v>
      </c>
      <c r="K16" s="15"/>
      <c r="L16" s="15"/>
      <c r="M16" s="15"/>
    </row>
    <row r="17" spans="1:13" x14ac:dyDescent="0.25">
      <c r="A17" s="13"/>
      <c r="B17" s="3" t="s">
        <v>44</v>
      </c>
      <c r="C17" s="3" t="s">
        <v>16</v>
      </c>
      <c r="D17" s="3" t="s">
        <v>7</v>
      </c>
      <c r="E17" s="3">
        <v>55775</v>
      </c>
      <c r="F17" s="3">
        <v>54957</v>
      </c>
      <c r="G17" s="3">
        <v>52002</v>
      </c>
      <c r="H17" s="3">
        <f>4768+1679</f>
        <v>6447</v>
      </c>
      <c r="I17" s="3">
        <v>1.6</v>
      </c>
      <c r="J17" s="5">
        <f t="shared" si="2"/>
        <v>4029.375</v>
      </c>
      <c r="K17" s="16"/>
      <c r="L17" s="16"/>
      <c r="M17" s="16"/>
    </row>
    <row r="18" spans="1:13" x14ac:dyDescent="0.25">
      <c r="A18" s="13"/>
      <c r="B18" s="3" t="s">
        <v>45</v>
      </c>
      <c r="C18" s="3" t="s">
        <v>60</v>
      </c>
      <c r="D18" s="3" t="s">
        <v>21</v>
      </c>
      <c r="E18" s="3">
        <v>181182</v>
      </c>
      <c r="F18" s="3">
        <v>174068</v>
      </c>
      <c r="G18" s="3">
        <v>165956</v>
      </c>
      <c r="H18" s="3">
        <f>6094+10409</f>
        <v>16503</v>
      </c>
      <c r="I18" s="3">
        <v>1.45</v>
      </c>
      <c r="J18" s="5">
        <f t="shared" si="2"/>
        <v>11381.379310344828</v>
      </c>
      <c r="K18" s="16"/>
      <c r="L18" s="16"/>
      <c r="M18" s="16"/>
    </row>
    <row r="19" spans="1:13" x14ac:dyDescent="0.25">
      <c r="A19" s="13"/>
      <c r="B19" s="3" t="s">
        <v>61</v>
      </c>
      <c r="C19" s="3" t="s">
        <v>41</v>
      </c>
      <c r="D19" s="3" t="s">
        <v>57</v>
      </c>
      <c r="E19" s="3">
        <v>5507</v>
      </c>
      <c r="F19" s="3">
        <v>4336</v>
      </c>
      <c r="G19" s="3">
        <v>3819</v>
      </c>
      <c r="H19" s="3">
        <v>305</v>
      </c>
      <c r="I19" s="3">
        <v>0.04</v>
      </c>
      <c r="J19" s="5">
        <f t="shared" si="2"/>
        <v>7625</v>
      </c>
      <c r="K19" s="16"/>
      <c r="L19" s="16"/>
      <c r="M19" s="16"/>
    </row>
    <row r="20" spans="1:13" x14ac:dyDescent="0.25">
      <c r="A20" s="13"/>
      <c r="B20" s="3" t="s">
        <v>62</v>
      </c>
      <c r="C20" s="3" t="s">
        <v>58</v>
      </c>
      <c r="D20" s="3" t="s">
        <v>42</v>
      </c>
      <c r="E20" s="3">
        <v>96974</v>
      </c>
      <c r="F20" s="3">
        <v>77586</v>
      </c>
      <c r="G20" s="3">
        <v>73564</v>
      </c>
      <c r="H20" s="3">
        <v>27433</v>
      </c>
      <c r="I20" s="3">
        <v>0.64</v>
      </c>
      <c r="J20" s="5">
        <f t="shared" si="2"/>
        <v>42864.0625</v>
      </c>
      <c r="K20" s="16"/>
      <c r="L20" s="16"/>
      <c r="M20" s="16"/>
    </row>
    <row r="21" spans="1:13" x14ac:dyDescent="0.25">
      <c r="A21" s="14"/>
      <c r="B21" s="3" t="s">
        <v>63</v>
      </c>
      <c r="C21" s="3" t="s">
        <v>58</v>
      </c>
      <c r="D21" s="3" t="s">
        <v>59</v>
      </c>
      <c r="E21" s="3">
        <v>117342</v>
      </c>
      <c r="F21" s="3">
        <v>92003</v>
      </c>
      <c r="G21" s="3">
        <v>89521</v>
      </c>
      <c r="H21" s="3">
        <v>27462</v>
      </c>
      <c r="I21" s="3">
        <v>0.79</v>
      </c>
      <c r="J21" s="5">
        <f t="shared" si="2"/>
        <v>34762.025316455693</v>
      </c>
      <c r="K21" s="17"/>
      <c r="L21" s="17"/>
      <c r="M21" s="17"/>
    </row>
    <row r="22" spans="1:13" x14ac:dyDescent="0.25">
      <c r="A22" s="12">
        <v>123553</v>
      </c>
      <c r="B22" s="3" t="s">
        <v>44</v>
      </c>
      <c r="C22" s="3" t="s">
        <v>17</v>
      </c>
      <c r="D22" s="3" t="s">
        <v>11</v>
      </c>
      <c r="E22" s="3">
        <v>147636</v>
      </c>
      <c r="F22" s="3">
        <v>142240</v>
      </c>
      <c r="G22" s="3">
        <v>129517</v>
      </c>
      <c r="H22" s="3">
        <v>17803</v>
      </c>
      <c r="I22" s="3">
        <v>1.03</v>
      </c>
      <c r="J22" s="5">
        <f t="shared" si="2"/>
        <v>17284.466019417476</v>
      </c>
      <c r="K22" s="15"/>
      <c r="L22" s="15"/>
      <c r="M22" s="15"/>
    </row>
    <row r="23" spans="1:13" x14ac:dyDescent="0.25">
      <c r="A23" s="13"/>
      <c r="B23" s="3" t="s">
        <v>49</v>
      </c>
      <c r="C23" s="3" t="s">
        <v>65</v>
      </c>
      <c r="D23" s="3" t="s">
        <v>11</v>
      </c>
      <c r="E23" s="3">
        <v>10278</v>
      </c>
      <c r="F23" s="3">
        <v>10672</v>
      </c>
      <c r="G23" s="3">
        <v>10085</v>
      </c>
      <c r="H23" s="3">
        <v>339</v>
      </c>
      <c r="I23" s="3">
        <v>8.5999999999999993E-2</v>
      </c>
      <c r="J23" s="5">
        <f t="shared" si="2"/>
        <v>3941.8604651162796</v>
      </c>
      <c r="K23" s="16"/>
      <c r="L23" s="16"/>
      <c r="M23" s="16"/>
    </row>
    <row r="24" spans="1:13" x14ac:dyDescent="0.25">
      <c r="A24" s="13"/>
      <c r="B24" s="3" t="s">
        <v>44</v>
      </c>
      <c r="C24" s="3" t="s">
        <v>17</v>
      </c>
      <c r="D24" s="3" t="s">
        <v>7</v>
      </c>
      <c r="E24" s="3">
        <v>221173</v>
      </c>
      <c r="F24" s="3">
        <v>238038</v>
      </c>
      <c r="G24" s="3">
        <v>226761</v>
      </c>
      <c r="H24" s="3">
        <v>2327</v>
      </c>
      <c r="I24" s="3">
        <v>1.03</v>
      </c>
      <c r="J24" s="5">
        <f t="shared" si="2"/>
        <v>2259.2233009708739</v>
      </c>
      <c r="K24" s="16"/>
      <c r="L24" s="16"/>
      <c r="M24" s="16"/>
    </row>
    <row r="25" spans="1:13" x14ac:dyDescent="0.25">
      <c r="A25" s="13"/>
      <c r="B25" s="3" t="s">
        <v>49</v>
      </c>
      <c r="C25" s="3" t="s">
        <v>65</v>
      </c>
      <c r="D25" s="3" t="s">
        <v>7</v>
      </c>
      <c r="E25" s="3">
        <v>20857</v>
      </c>
      <c r="F25" s="3">
        <v>19211</v>
      </c>
      <c r="G25" s="3">
        <v>18778</v>
      </c>
      <c r="H25" s="3">
        <v>1034</v>
      </c>
      <c r="I25" s="3">
        <v>8.5999999999999993E-2</v>
      </c>
      <c r="J25" s="5">
        <f t="shared" si="2"/>
        <v>12023.255813953489</v>
      </c>
      <c r="K25" s="16"/>
      <c r="L25" s="16"/>
      <c r="M25" s="16"/>
    </row>
    <row r="26" spans="1:13" x14ac:dyDescent="0.25">
      <c r="A26" s="14"/>
      <c r="B26" s="3" t="s">
        <v>45</v>
      </c>
      <c r="C26" s="3" t="s">
        <v>64</v>
      </c>
      <c r="D26" s="3" t="s">
        <v>7</v>
      </c>
      <c r="E26" s="3">
        <v>6609</v>
      </c>
      <c r="F26" s="3">
        <v>6704</v>
      </c>
      <c r="G26" s="3">
        <v>5375</v>
      </c>
      <c r="H26" s="3">
        <v>235</v>
      </c>
      <c r="I26" s="3">
        <v>1.7000000000000001E-2</v>
      </c>
      <c r="J26" s="5">
        <f t="shared" si="2"/>
        <v>13823.529411764704</v>
      </c>
      <c r="K26" s="17"/>
      <c r="L26" s="17"/>
      <c r="M26" s="17"/>
    </row>
    <row r="27" spans="1:13" x14ac:dyDescent="0.25">
      <c r="A27" s="3">
        <v>345947</v>
      </c>
      <c r="B27" s="3" t="s">
        <v>44</v>
      </c>
      <c r="C27" s="3" t="s">
        <v>66</v>
      </c>
      <c r="D27" s="3" t="s">
        <v>7</v>
      </c>
      <c r="E27" s="3">
        <v>95293</v>
      </c>
      <c r="F27" s="3">
        <v>126752</v>
      </c>
      <c r="G27" s="3">
        <v>126752</v>
      </c>
      <c r="H27" s="3">
        <f>191+5900</f>
        <v>6091</v>
      </c>
      <c r="I27" s="3">
        <v>1.49</v>
      </c>
      <c r="J27" s="5">
        <f t="shared" si="2"/>
        <v>4087.9194630872485</v>
      </c>
      <c r="K27" s="3"/>
      <c r="L27" s="3"/>
      <c r="M27" s="3"/>
    </row>
    <row r="28" spans="1:13" x14ac:dyDescent="0.25">
      <c r="A28" s="6">
        <v>352054</v>
      </c>
      <c r="B28" s="3" t="s">
        <v>44</v>
      </c>
      <c r="C28" s="3" t="s">
        <v>66</v>
      </c>
      <c r="D28" s="3" t="s">
        <v>7</v>
      </c>
      <c r="E28" s="3">
        <v>470828</v>
      </c>
      <c r="F28" s="3">
        <v>458033</v>
      </c>
      <c r="G28" s="3">
        <v>457346</v>
      </c>
      <c r="H28" s="3">
        <f>35404+812</f>
        <v>36216</v>
      </c>
      <c r="I28" s="3">
        <v>1.6</v>
      </c>
      <c r="J28" s="3">
        <f t="shared" si="2"/>
        <v>22635</v>
      </c>
      <c r="K28" s="3"/>
      <c r="L28" s="3"/>
      <c r="M28" s="3"/>
    </row>
    <row r="29" spans="1:13" x14ac:dyDescent="0.25">
      <c r="A29" s="12">
        <v>329217</v>
      </c>
      <c r="B29" s="3" t="s">
        <v>49</v>
      </c>
      <c r="C29" s="3" t="s">
        <v>20</v>
      </c>
      <c r="D29" s="3" t="s">
        <v>21</v>
      </c>
      <c r="E29" s="3">
        <v>4331</v>
      </c>
      <c r="F29" s="3">
        <v>4912</v>
      </c>
      <c r="G29" s="3">
        <v>4048</v>
      </c>
      <c r="H29" s="3">
        <v>282</v>
      </c>
      <c r="I29" s="3">
        <v>0.11</v>
      </c>
      <c r="J29" s="5">
        <f t="shared" si="2"/>
        <v>2563.6363636363635</v>
      </c>
      <c r="K29" s="12"/>
      <c r="L29" s="12"/>
      <c r="M29" s="12"/>
    </row>
    <row r="30" spans="1:13" x14ac:dyDescent="0.25">
      <c r="A30" s="13"/>
      <c r="B30" s="3" t="s">
        <v>44</v>
      </c>
      <c r="C30" s="3" t="s">
        <v>67</v>
      </c>
      <c r="D30" s="3" t="s">
        <v>68</v>
      </c>
      <c r="E30" s="3">
        <v>36516</v>
      </c>
      <c r="F30" s="3">
        <v>35919</v>
      </c>
      <c r="G30" s="3">
        <v>31137</v>
      </c>
      <c r="H30" s="3">
        <f>932+4446</f>
        <v>5378</v>
      </c>
      <c r="I30" s="3">
        <v>0.72</v>
      </c>
      <c r="J30" s="5">
        <f t="shared" si="2"/>
        <v>7469.4444444444443</v>
      </c>
      <c r="K30" s="13"/>
      <c r="L30" s="13"/>
      <c r="M30" s="13"/>
    </row>
    <row r="31" spans="1:13" x14ac:dyDescent="0.25">
      <c r="A31" s="14"/>
      <c r="B31" s="3" t="s">
        <v>45</v>
      </c>
      <c r="C31" s="3" t="s">
        <v>69</v>
      </c>
      <c r="D31" s="3" t="s">
        <v>7</v>
      </c>
      <c r="E31" s="3">
        <v>25284</v>
      </c>
      <c r="F31" s="3">
        <v>25213</v>
      </c>
      <c r="G31" s="3">
        <v>19918</v>
      </c>
      <c r="H31" s="3">
        <v>5365</v>
      </c>
      <c r="I31" s="3">
        <v>0.5</v>
      </c>
      <c r="J31" s="3">
        <f t="shared" si="2"/>
        <v>10730</v>
      </c>
      <c r="K31" s="14"/>
      <c r="L31" s="14"/>
      <c r="M31" s="14"/>
    </row>
    <row r="32" spans="1:13" x14ac:dyDescent="0.25">
      <c r="A32" s="12">
        <v>340973</v>
      </c>
      <c r="B32" s="3" t="s">
        <v>44</v>
      </c>
      <c r="C32" s="3" t="s">
        <v>19</v>
      </c>
      <c r="D32" s="3" t="s">
        <v>7</v>
      </c>
      <c r="E32" s="3">
        <v>38285</v>
      </c>
      <c r="F32" s="3">
        <v>34673</v>
      </c>
      <c r="G32" s="3">
        <v>33560</v>
      </c>
      <c r="H32" s="3">
        <v>4061</v>
      </c>
      <c r="I32" s="3">
        <v>0.42</v>
      </c>
      <c r="J32" s="5">
        <f t="shared" si="2"/>
        <v>9669.0476190476202</v>
      </c>
      <c r="K32" s="15"/>
      <c r="L32" s="15"/>
      <c r="M32" s="15"/>
    </row>
    <row r="33" spans="1:13" x14ac:dyDescent="0.25">
      <c r="A33" s="13"/>
      <c r="B33" s="3" t="s">
        <v>49</v>
      </c>
      <c r="C33" s="3" t="s">
        <v>20</v>
      </c>
      <c r="D33" s="3" t="s">
        <v>7</v>
      </c>
      <c r="E33" s="3">
        <v>5026</v>
      </c>
      <c r="F33" s="3">
        <v>4895</v>
      </c>
      <c r="G33" s="3">
        <v>4167</v>
      </c>
      <c r="H33" s="3">
        <v>371</v>
      </c>
      <c r="I33" s="3">
        <v>0.06</v>
      </c>
      <c r="J33" s="5">
        <f t="shared" si="2"/>
        <v>6183.3333333333339</v>
      </c>
      <c r="K33" s="16"/>
      <c r="L33" s="16"/>
      <c r="M33" s="16"/>
    </row>
    <row r="34" spans="1:13" x14ac:dyDescent="0.25">
      <c r="A34" s="13"/>
      <c r="B34" s="3" t="s">
        <v>44</v>
      </c>
      <c r="C34" s="3" t="s">
        <v>19</v>
      </c>
      <c r="D34" s="3" t="s">
        <v>10</v>
      </c>
      <c r="E34" s="3">
        <v>65358</v>
      </c>
      <c r="F34" s="3">
        <v>63580</v>
      </c>
      <c r="G34" s="3">
        <v>60718</v>
      </c>
      <c r="H34" s="3">
        <f>2637+3191</f>
        <v>5828</v>
      </c>
      <c r="I34" s="3">
        <v>0.42</v>
      </c>
      <c r="J34" s="5">
        <f t="shared" si="2"/>
        <v>13876.190476190477</v>
      </c>
      <c r="K34" s="16"/>
      <c r="L34" s="16"/>
      <c r="M34" s="16"/>
    </row>
    <row r="35" spans="1:13" x14ac:dyDescent="0.25">
      <c r="A35" s="13"/>
      <c r="B35" s="3" t="s">
        <v>49</v>
      </c>
      <c r="C35" s="3" t="s">
        <v>20</v>
      </c>
      <c r="D35" s="3" t="s">
        <v>10</v>
      </c>
      <c r="E35" s="3">
        <v>9783</v>
      </c>
      <c r="F35" s="3">
        <v>9078</v>
      </c>
      <c r="G35" s="3">
        <v>8567</v>
      </c>
      <c r="H35" s="3">
        <f>749+197</f>
        <v>946</v>
      </c>
      <c r="I35" s="3">
        <v>0.06</v>
      </c>
      <c r="J35" s="5">
        <f t="shared" si="2"/>
        <v>15766.666666666668</v>
      </c>
      <c r="K35" s="16"/>
      <c r="L35" s="16"/>
      <c r="M35" s="16"/>
    </row>
    <row r="36" spans="1:13" x14ac:dyDescent="0.25">
      <c r="A36" s="13"/>
      <c r="B36" s="3" t="s">
        <v>44</v>
      </c>
      <c r="C36" s="3" t="s">
        <v>19</v>
      </c>
      <c r="D36" s="3" t="s">
        <v>22</v>
      </c>
      <c r="E36" s="3">
        <v>5608</v>
      </c>
      <c r="F36" s="3">
        <v>3837</v>
      </c>
      <c r="G36" s="3">
        <v>3837</v>
      </c>
      <c r="H36" s="3">
        <v>1708</v>
      </c>
      <c r="I36" s="3">
        <v>0.42</v>
      </c>
      <c r="J36" s="5">
        <f t="shared" si="2"/>
        <v>4066.666666666667</v>
      </c>
      <c r="K36" s="16"/>
      <c r="L36" s="16"/>
      <c r="M36" s="16"/>
    </row>
    <row r="37" spans="1:13" x14ac:dyDescent="0.25">
      <c r="A37" s="14"/>
      <c r="B37" s="3" t="s">
        <v>49</v>
      </c>
      <c r="C37" s="3" t="s">
        <v>20</v>
      </c>
      <c r="D37" s="3" t="s">
        <v>22</v>
      </c>
      <c r="E37" s="3">
        <v>808</v>
      </c>
      <c r="F37" s="3">
        <v>543</v>
      </c>
      <c r="G37" s="3">
        <v>543</v>
      </c>
      <c r="H37" s="3">
        <v>236</v>
      </c>
      <c r="I37" s="3">
        <v>0.06</v>
      </c>
      <c r="J37" s="5">
        <f t="shared" si="2"/>
        <v>3933.3333333333335</v>
      </c>
      <c r="K37" s="17"/>
      <c r="L37" s="17"/>
      <c r="M37" s="17"/>
    </row>
    <row r="38" spans="1:13" x14ac:dyDescent="0.25">
      <c r="A38" s="12">
        <v>325737</v>
      </c>
      <c r="B38" s="3" t="s">
        <v>49</v>
      </c>
      <c r="C38" s="3" t="s">
        <v>23</v>
      </c>
      <c r="D38" s="3" t="s">
        <v>22</v>
      </c>
      <c r="E38" s="3">
        <v>1514</v>
      </c>
      <c r="F38" s="3">
        <v>1395</v>
      </c>
      <c r="G38" s="3">
        <v>1336</v>
      </c>
      <c r="H38" s="3">
        <v>178</v>
      </c>
      <c r="I38" s="3">
        <v>0.21</v>
      </c>
      <c r="J38" s="5">
        <f t="shared" si="2"/>
        <v>847.61904761904771</v>
      </c>
      <c r="K38" s="15"/>
      <c r="L38" s="15"/>
      <c r="M38" s="15"/>
    </row>
    <row r="39" spans="1:13" x14ac:dyDescent="0.25">
      <c r="A39" s="13"/>
      <c r="B39" s="3" t="s">
        <v>44</v>
      </c>
      <c r="C39" s="3" t="s">
        <v>70</v>
      </c>
      <c r="D39" s="3" t="s">
        <v>22</v>
      </c>
      <c r="E39" s="3">
        <v>1880</v>
      </c>
      <c r="F39" s="3">
        <v>1776</v>
      </c>
      <c r="G39" s="3">
        <v>1764</v>
      </c>
      <c r="H39" s="3">
        <v>116</v>
      </c>
      <c r="I39" s="3">
        <v>0.25</v>
      </c>
      <c r="J39" s="5">
        <f t="shared" si="2"/>
        <v>464</v>
      </c>
      <c r="K39" s="16"/>
      <c r="L39" s="16"/>
      <c r="M39" s="16"/>
    </row>
    <row r="40" spans="1:13" x14ac:dyDescent="0.25">
      <c r="A40" s="14"/>
      <c r="B40" s="3" t="s">
        <v>72</v>
      </c>
      <c r="C40" s="3" t="s">
        <v>71</v>
      </c>
      <c r="D40" s="3" t="s">
        <v>22</v>
      </c>
      <c r="E40" s="3">
        <v>1861</v>
      </c>
      <c r="F40" s="3">
        <v>1770</v>
      </c>
      <c r="G40" s="3">
        <v>1766</v>
      </c>
      <c r="H40" s="3">
        <v>95</v>
      </c>
      <c r="I40" s="3">
        <v>0.25</v>
      </c>
      <c r="J40" s="5">
        <f t="shared" si="2"/>
        <v>380</v>
      </c>
      <c r="K40" s="17"/>
      <c r="L40" s="17"/>
      <c r="M40" s="17"/>
    </row>
    <row r="41" spans="1:13" x14ac:dyDescent="0.25">
      <c r="A41" s="12">
        <v>333374</v>
      </c>
      <c r="B41" s="3" t="s">
        <v>44</v>
      </c>
      <c r="C41" s="3" t="s">
        <v>24</v>
      </c>
      <c r="D41" s="3" t="s">
        <v>75</v>
      </c>
      <c r="E41" s="3">
        <v>29734</v>
      </c>
      <c r="F41" s="3">
        <v>20830</v>
      </c>
      <c r="G41" s="3">
        <v>20547</v>
      </c>
      <c r="H41" s="3">
        <f>3181+5966</f>
        <v>9147</v>
      </c>
      <c r="I41" s="3">
        <v>0.53</v>
      </c>
      <c r="J41" s="5">
        <f t="shared" si="2"/>
        <v>17258.490566037734</v>
      </c>
      <c r="K41" s="15"/>
      <c r="L41" s="15"/>
      <c r="M41" s="15"/>
    </row>
    <row r="42" spans="1:13" x14ac:dyDescent="0.25">
      <c r="A42" s="13"/>
      <c r="B42" s="3" t="s">
        <v>49</v>
      </c>
      <c r="C42" s="3" t="s">
        <v>71</v>
      </c>
      <c r="D42" s="3" t="s">
        <v>75</v>
      </c>
      <c r="E42" s="3">
        <v>20994</v>
      </c>
      <c r="F42" s="3">
        <v>10923</v>
      </c>
      <c r="G42" s="3">
        <v>17695</v>
      </c>
      <c r="H42" s="3">
        <f>2084+550</f>
        <v>2634</v>
      </c>
      <c r="I42" s="3">
        <v>0.21</v>
      </c>
      <c r="J42" s="5">
        <f t="shared" si="2"/>
        <v>12542.857142857143</v>
      </c>
      <c r="K42" s="16"/>
      <c r="L42" s="16"/>
      <c r="M42" s="16"/>
    </row>
    <row r="43" spans="1:13" x14ac:dyDescent="0.25">
      <c r="A43" s="13"/>
      <c r="B43" s="3" t="s">
        <v>44</v>
      </c>
      <c r="C43" s="3" t="s">
        <v>24</v>
      </c>
      <c r="D43" s="3" t="s">
        <v>74</v>
      </c>
      <c r="E43" s="3">
        <v>14145</v>
      </c>
      <c r="F43" s="3">
        <v>12239</v>
      </c>
      <c r="G43" s="3">
        <v>12167</v>
      </c>
      <c r="H43" s="3">
        <v>1978</v>
      </c>
      <c r="I43" s="3">
        <v>0.53</v>
      </c>
      <c r="J43" s="5">
        <f t="shared" si="2"/>
        <v>3732.0754716981132</v>
      </c>
      <c r="K43" s="16"/>
      <c r="L43" s="16"/>
      <c r="M43" s="16"/>
    </row>
    <row r="44" spans="1:13" x14ac:dyDescent="0.25">
      <c r="A44" s="13"/>
      <c r="B44" s="3" t="s">
        <v>49</v>
      </c>
      <c r="C44" s="3" t="s">
        <v>71</v>
      </c>
      <c r="D44" s="3" t="s">
        <v>74</v>
      </c>
      <c r="E44" s="3">
        <v>5036</v>
      </c>
      <c r="F44" s="3">
        <v>4882</v>
      </c>
      <c r="G44" s="3">
        <v>4226</v>
      </c>
      <c r="H44" s="3">
        <v>809</v>
      </c>
      <c r="I44" s="3">
        <v>0.21</v>
      </c>
      <c r="J44" s="5">
        <f t="shared" si="2"/>
        <v>3852.3809523809527</v>
      </c>
      <c r="K44" s="16"/>
      <c r="L44" s="16"/>
      <c r="M44" s="16"/>
    </row>
    <row r="45" spans="1:13" x14ac:dyDescent="0.25">
      <c r="A45" s="13"/>
      <c r="B45" s="3" t="s">
        <v>44</v>
      </c>
      <c r="C45" s="3" t="s">
        <v>24</v>
      </c>
      <c r="D45" s="3" t="s">
        <v>73</v>
      </c>
      <c r="E45" s="3">
        <v>6625</v>
      </c>
      <c r="F45" s="3">
        <v>5411</v>
      </c>
      <c r="G45" s="3">
        <v>5360</v>
      </c>
      <c r="H45" s="3">
        <v>1264</v>
      </c>
      <c r="I45" s="3">
        <v>0.53</v>
      </c>
      <c r="J45" s="5">
        <f t="shared" si="2"/>
        <v>2384.9056603773583</v>
      </c>
      <c r="K45" s="16"/>
      <c r="L45" s="16"/>
      <c r="M45" s="16"/>
    </row>
    <row r="46" spans="1:13" x14ac:dyDescent="0.25">
      <c r="A46" s="13"/>
      <c r="B46" s="3" t="s">
        <v>49</v>
      </c>
      <c r="C46" s="3" t="s">
        <v>71</v>
      </c>
      <c r="D46" s="3" t="s">
        <v>73</v>
      </c>
      <c r="E46" s="3">
        <v>2622</v>
      </c>
      <c r="F46" s="3">
        <v>2195</v>
      </c>
      <c r="G46" s="3">
        <v>2195</v>
      </c>
      <c r="H46" s="3">
        <f>345+81</f>
        <v>426</v>
      </c>
      <c r="I46" s="3">
        <v>0.21</v>
      </c>
      <c r="J46" s="5">
        <f t="shared" si="2"/>
        <v>2028.5714285714287</v>
      </c>
      <c r="K46" s="16"/>
      <c r="L46" s="16"/>
      <c r="M46" s="16"/>
    </row>
    <row r="47" spans="1:13" x14ac:dyDescent="0.25">
      <c r="A47" s="13"/>
      <c r="B47" s="3" t="s">
        <v>44</v>
      </c>
      <c r="C47" s="3" t="s">
        <v>24</v>
      </c>
      <c r="D47" s="3" t="s">
        <v>76</v>
      </c>
      <c r="E47" s="3">
        <v>30856</v>
      </c>
      <c r="F47" s="3">
        <v>27428</v>
      </c>
      <c r="G47" s="3">
        <v>27175</v>
      </c>
      <c r="H47" s="3">
        <v>3437</v>
      </c>
      <c r="I47" s="3">
        <v>0.53</v>
      </c>
      <c r="J47" s="5">
        <f t="shared" si="2"/>
        <v>6484.9056603773579</v>
      </c>
      <c r="K47" s="16"/>
      <c r="L47" s="16"/>
      <c r="M47" s="16"/>
    </row>
    <row r="48" spans="1:13" x14ac:dyDescent="0.25">
      <c r="A48" s="13"/>
      <c r="B48" s="3" t="s">
        <v>49</v>
      </c>
      <c r="C48" s="3" t="s">
        <v>71</v>
      </c>
      <c r="D48" s="3" t="s">
        <v>76</v>
      </c>
      <c r="E48" s="3">
        <v>11114</v>
      </c>
      <c r="F48" s="3">
        <v>10855</v>
      </c>
      <c r="G48" s="3">
        <v>9832</v>
      </c>
      <c r="H48" s="3">
        <f>70+1044</f>
        <v>1114</v>
      </c>
      <c r="I48" s="3">
        <v>0.21</v>
      </c>
      <c r="J48" s="5">
        <f t="shared" si="2"/>
        <v>5304.7619047619046</v>
      </c>
      <c r="K48" s="16"/>
      <c r="L48" s="16"/>
      <c r="M48" s="16"/>
    </row>
    <row r="49" spans="1:13" x14ac:dyDescent="0.25">
      <c r="A49" s="14"/>
      <c r="B49" s="3" t="s">
        <v>45</v>
      </c>
      <c r="C49" s="3" t="s">
        <v>77</v>
      </c>
      <c r="D49" s="3" t="s">
        <v>7</v>
      </c>
      <c r="E49" s="3">
        <v>3700</v>
      </c>
      <c r="F49" s="3">
        <v>3653</v>
      </c>
      <c r="G49" s="3">
        <v>2601</v>
      </c>
      <c r="H49" s="3">
        <v>969</v>
      </c>
      <c r="I49" s="3">
        <v>0.02</v>
      </c>
      <c r="J49" s="5">
        <f t="shared" si="2"/>
        <v>48450</v>
      </c>
      <c r="K49" s="17"/>
      <c r="L49" s="17"/>
      <c r="M49" s="17"/>
    </row>
    <row r="50" spans="1:13" x14ac:dyDescent="0.25">
      <c r="A50" s="3">
        <v>114227</v>
      </c>
      <c r="B50" s="3" t="s">
        <v>44</v>
      </c>
      <c r="C50" s="3" t="s">
        <v>26</v>
      </c>
      <c r="D50" s="3" t="s">
        <v>25</v>
      </c>
      <c r="E50" s="3">
        <v>513151</v>
      </c>
      <c r="F50" s="3">
        <v>486015</v>
      </c>
      <c r="G50" s="3">
        <v>472641</v>
      </c>
      <c r="H50" s="3">
        <f>11920+26925</f>
        <v>38845</v>
      </c>
      <c r="I50" s="3">
        <v>1.1499999999999999</v>
      </c>
      <c r="J50" s="5">
        <f t="shared" si="2"/>
        <v>33778.260869565223</v>
      </c>
      <c r="K50" s="3"/>
      <c r="L50" s="3"/>
      <c r="M50" s="3"/>
    </row>
    <row r="51" spans="1:13" x14ac:dyDescent="0.25">
      <c r="A51" s="3">
        <v>114227</v>
      </c>
      <c r="B51" s="3" t="s">
        <v>45</v>
      </c>
      <c r="C51" s="3" t="s">
        <v>78</v>
      </c>
      <c r="D51" s="3" t="s">
        <v>39</v>
      </c>
      <c r="E51" s="3">
        <v>587376</v>
      </c>
      <c r="F51" s="3">
        <v>517215</v>
      </c>
      <c r="G51" s="3">
        <v>514625</v>
      </c>
      <c r="H51" s="3">
        <f>13026+683</f>
        <v>13709</v>
      </c>
      <c r="I51" s="3">
        <v>1.1499999999999999</v>
      </c>
      <c r="J51" s="5">
        <f t="shared" si="2"/>
        <v>11920.869565217392</v>
      </c>
      <c r="K51" s="3"/>
      <c r="L51" s="3"/>
      <c r="M51" s="3"/>
    </row>
    <row r="52" spans="1:13" x14ac:dyDescent="0.25">
      <c r="A52" s="3">
        <v>114227</v>
      </c>
      <c r="B52" s="3" t="s">
        <v>79</v>
      </c>
      <c r="C52" s="3" t="s">
        <v>41</v>
      </c>
      <c r="D52" s="3" t="s">
        <v>57</v>
      </c>
      <c r="E52" s="3">
        <v>240171</v>
      </c>
      <c r="F52" s="3">
        <v>215735</v>
      </c>
      <c r="G52" s="3">
        <v>217240</v>
      </c>
      <c r="H52" s="3">
        <v>16701</v>
      </c>
      <c r="I52" s="3">
        <v>0.46</v>
      </c>
      <c r="J52" s="5">
        <f t="shared" si="2"/>
        <v>36306.521739130432</v>
      </c>
      <c r="K52" s="3"/>
      <c r="L52" s="3"/>
      <c r="M52" s="3"/>
    </row>
    <row r="53" spans="1:13" x14ac:dyDescent="0.25">
      <c r="A53" s="3">
        <v>114227</v>
      </c>
      <c r="B53" s="3" t="s">
        <v>80</v>
      </c>
      <c r="C53" s="3" t="s">
        <v>41</v>
      </c>
      <c r="D53" s="3" t="s">
        <v>42</v>
      </c>
      <c r="E53" s="3">
        <v>391830</v>
      </c>
      <c r="F53" s="3">
        <v>324282</v>
      </c>
      <c r="G53" s="3">
        <v>320745</v>
      </c>
      <c r="H53" s="3">
        <v>43380</v>
      </c>
      <c r="I53" s="3">
        <v>0.7</v>
      </c>
      <c r="J53" s="5">
        <f t="shared" si="2"/>
        <v>61971.428571428572</v>
      </c>
      <c r="K53" s="3"/>
      <c r="L53" s="3"/>
      <c r="M53" s="3"/>
    </row>
    <row r="54" spans="1:13" x14ac:dyDescent="0.25">
      <c r="A54" s="12">
        <v>305836</v>
      </c>
      <c r="B54" s="3" t="s">
        <v>44</v>
      </c>
      <c r="C54" s="3" t="s">
        <v>13</v>
      </c>
      <c r="D54" s="3" t="s">
        <v>27</v>
      </c>
      <c r="E54" s="3">
        <v>228501</v>
      </c>
      <c r="F54" s="3">
        <v>213558</v>
      </c>
      <c r="G54" s="3">
        <v>204795</v>
      </c>
      <c r="H54" s="3">
        <v>6048</v>
      </c>
      <c r="I54" s="3">
        <v>0.56000000000000005</v>
      </c>
      <c r="J54" s="5">
        <f t="shared" si="2"/>
        <v>10799.999999999998</v>
      </c>
      <c r="K54" s="15"/>
      <c r="L54" s="15"/>
      <c r="M54" s="15"/>
    </row>
    <row r="55" spans="1:13" x14ac:dyDescent="0.25">
      <c r="A55" s="13"/>
      <c r="B55" s="3" t="s">
        <v>49</v>
      </c>
      <c r="C55" s="3" t="s">
        <v>84</v>
      </c>
      <c r="D55" s="3" t="s">
        <v>27</v>
      </c>
      <c r="E55" s="3">
        <v>19053</v>
      </c>
      <c r="F55" s="3">
        <v>19980</v>
      </c>
      <c r="G55" s="3">
        <v>18707</v>
      </c>
      <c r="H55" s="3">
        <v>135</v>
      </c>
      <c r="I55" s="3">
        <v>0.13</v>
      </c>
      <c r="J55" s="5">
        <f t="shared" si="2"/>
        <v>1038.4615384615383</v>
      </c>
      <c r="K55" s="16"/>
      <c r="L55" s="16"/>
      <c r="M55" s="16"/>
    </row>
    <row r="56" spans="1:13" x14ac:dyDescent="0.25">
      <c r="A56" s="13"/>
      <c r="B56" s="3" t="s">
        <v>49</v>
      </c>
      <c r="C56" s="3" t="s">
        <v>85</v>
      </c>
      <c r="D56" s="3" t="s">
        <v>27</v>
      </c>
      <c r="E56" s="3">
        <v>58285</v>
      </c>
      <c r="F56" s="3">
        <v>55533</v>
      </c>
      <c r="G56" s="3">
        <v>53723</v>
      </c>
      <c r="H56" s="3">
        <v>4187</v>
      </c>
      <c r="I56" s="3">
        <v>0.02</v>
      </c>
      <c r="J56" s="5">
        <f t="shared" si="2"/>
        <v>209350</v>
      </c>
      <c r="K56" s="16"/>
      <c r="L56" s="16"/>
      <c r="M56" s="16"/>
    </row>
    <row r="57" spans="1:13" x14ac:dyDescent="0.25">
      <c r="A57" s="13"/>
      <c r="B57" s="3" t="s">
        <v>44</v>
      </c>
      <c r="C57" s="3" t="s">
        <v>13</v>
      </c>
      <c r="D57" s="3" t="s">
        <v>7</v>
      </c>
      <c r="E57" s="3">
        <v>848654</v>
      </c>
      <c r="F57" s="3">
        <v>845254</v>
      </c>
      <c r="G57" s="3">
        <v>827804</v>
      </c>
      <c r="H57" s="3">
        <v>12781</v>
      </c>
      <c r="I57" s="3">
        <v>0.56000000000000005</v>
      </c>
      <c r="J57" s="5">
        <f t="shared" si="2"/>
        <v>22823.214285714283</v>
      </c>
      <c r="K57" s="16"/>
      <c r="L57" s="16"/>
      <c r="M57" s="16"/>
    </row>
    <row r="58" spans="1:13" x14ac:dyDescent="0.25">
      <c r="A58" s="13"/>
      <c r="B58" s="3" t="s">
        <v>49</v>
      </c>
      <c r="C58" s="3" t="s">
        <v>84</v>
      </c>
      <c r="D58" s="3" t="s">
        <v>7</v>
      </c>
      <c r="E58" s="3">
        <v>121516</v>
      </c>
      <c r="F58" s="3">
        <v>109232</v>
      </c>
      <c r="G58" s="3">
        <v>101619</v>
      </c>
      <c r="H58" s="3">
        <v>10159</v>
      </c>
      <c r="I58" s="3">
        <v>0.13</v>
      </c>
      <c r="J58" s="5">
        <f t="shared" si="2"/>
        <v>78146.153846153844</v>
      </c>
      <c r="K58" s="16"/>
      <c r="L58" s="16"/>
      <c r="M58" s="16"/>
    </row>
    <row r="59" spans="1:13" x14ac:dyDescent="0.25">
      <c r="A59" s="13"/>
      <c r="B59" s="3" t="s">
        <v>49</v>
      </c>
      <c r="C59" s="3" t="s">
        <v>85</v>
      </c>
      <c r="D59" s="3" t="s">
        <v>7</v>
      </c>
      <c r="E59" s="3">
        <v>105888</v>
      </c>
      <c r="F59" s="3">
        <v>111078</v>
      </c>
      <c r="G59" s="3">
        <v>100500</v>
      </c>
      <c r="H59" s="3">
        <v>4182</v>
      </c>
      <c r="I59" s="3">
        <v>0.2</v>
      </c>
      <c r="J59" s="5">
        <f t="shared" si="2"/>
        <v>20910</v>
      </c>
      <c r="K59" s="16"/>
      <c r="L59" s="16"/>
      <c r="M59" s="16"/>
    </row>
    <row r="60" spans="1:13" x14ac:dyDescent="0.25">
      <c r="A60" s="13"/>
      <c r="B60" s="3" t="s">
        <v>44</v>
      </c>
      <c r="C60" s="3" t="s">
        <v>13</v>
      </c>
      <c r="D60" s="3" t="s">
        <v>82</v>
      </c>
      <c r="E60" s="3">
        <v>19789</v>
      </c>
      <c r="F60" s="3">
        <v>16638</v>
      </c>
      <c r="G60" s="3">
        <v>16412</v>
      </c>
      <c r="H60" s="3">
        <v>3377</v>
      </c>
      <c r="I60" s="3">
        <v>0.56000000000000005</v>
      </c>
      <c r="J60" s="5">
        <f t="shared" si="2"/>
        <v>6030.3571428571422</v>
      </c>
      <c r="K60" s="16"/>
      <c r="L60" s="16"/>
      <c r="M60" s="16"/>
    </row>
    <row r="61" spans="1:13" x14ac:dyDescent="0.25">
      <c r="A61" s="13"/>
      <c r="B61" s="3" t="s">
        <v>49</v>
      </c>
      <c r="C61" s="3" t="s">
        <v>81</v>
      </c>
      <c r="D61" s="3" t="s">
        <v>82</v>
      </c>
      <c r="E61" s="3">
        <v>7159</v>
      </c>
      <c r="F61" s="3">
        <v>6020</v>
      </c>
      <c r="G61" s="3">
        <v>5960</v>
      </c>
      <c r="H61" s="3">
        <v>1196</v>
      </c>
      <c r="I61" s="3">
        <v>0.2</v>
      </c>
      <c r="J61" s="5">
        <f t="shared" si="2"/>
        <v>5980</v>
      </c>
      <c r="K61" s="16"/>
      <c r="L61" s="16"/>
      <c r="M61" s="16"/>
    </row>
    <row r="62" spans="1:13" x14ac:dyDescent="0.25">
      <c r="A62" s="13"/>
      <c r="B62" s="3" t="s">
        <v>44</v>
      </c>
      <c r="C62" s="3" t="s">
        <v>13</v>
      </c>
      <c r="D62" s="3" t="s">
        <v>83</v>
      </c>
      <c r="E62" s="3">
        <v>5008</v>
      </c>
      <c r="F62" s="3">
        <v>4076</v>
      </c>
      <c r="G62" s="3">
        <v>4076</v>
      </c>
      <c r="H62" s="3">
        <v>931</v>
      </c>
      <c r="I62" s="3">
        <v>0.56000000000000005</v>
      </c>
      <c r="J62" s="5">
        <f t="shared" si="2"/>
        <v>1662.4999999999998</v>
      </c>
      <c r="K62" s="16"/>
      <c r="L62" s="16"/>
      <c r="M62" s="16"/>
    </row>
    <row r="63" spans="1:13" x14ac:dyDescent="0.25">
      <c r="A63" s="13"/>
      <c r="B63" s="3" t="s">
        <v>49</v>
      </c>
      <c r="C63" s="3" t="s">
        <v>81</v>
      </c>
      <c r="D63" s="3" t="s">
        <v>83</v>
      </c>
      <c r="E63" s="3">
        <v>1742</v>
      </c>
      <c r="F63" s="3">
        <v>1487</v>
      </c>
      <c r="G63" s="3">
        <v>1457</v>
      </c>
      <c r="H63" s="3">
        <v>284</v>
      </c>
      <c r="I63" s="3">
        <v>0.2</v>
      </c>
      <c r="J63" s="5">
        <f t="shared" si="2"/>
        <v>1420</v>
      </c>
      <c r="K63" s="16"/>
      <c r="L63" s="16"/>
      <c r="M63" s="16"/>
    </row>
    <row r="64" spans="1:13" x14ac:dyDescent="0.25">
      <c r="A64" s="13"/>
      <c r="B64" s="3" t="s">
        <v>44</v>
      </c>
      <c r="C64" s="3" t="s">
        <v>13</v>
      </c>
      <c r="D64" s="3" t="s">
        <v>28</v>
      </c>
      <c r="E64" s="3">
        <v>32962</v>
      </c>
      <c r="F64" s="3">
        <v>22375</v>
      </c>
      <c r="G64" s="3">
        <v>22375</v>
      </c>
      <c r="H64" s="3">
        <v>10570</v>
      </c>
      <c r="I64" s="3">
        <v>0.56000000000000005</v>
      </c>
      <c r="J64" s="5">
        <f t="shared" si="2"/>
        <v>18875</v>
      </c>
      <c r="K64" s="16"/>
      <c r="L64" s="16"/>
      <c r="M64" s="16"/>
    </row>
    <row r="65" spans="1:13" x14ac:dyDescent="0.25">
      <c r="A65" s="14"/>
      <c r="B65" s="3" t="s">
        <v>49</v>
      </c>
      <c r="C65" s="3" t="s">
        <v>81</v>
      </c>
      <c r="D65" s="3" t="s">
        <v>28</v>
      </c>
      <c r="E65" s="3">
        <v>10063</v>
      </c>
      <c r="F65" s="3">
        <v>8093</v>
      </c>
      <c r="G65" s="3">
        <v>7975</v>
      </c>
      <c r="H65" s="3">
        <v>2087</v>
      </c>
      <c r="I65" s="3">
        <v>0.2</v>
      </c>
      <c r="J65" s="5">
        <f t="shared" si="2"/>
        <v>10435</v>
      </c>
      <c r="K65" s="17"/>
      <c r="L65" s="17"/>
      <c r="M65" s="17"/>
    </row>
    <row r="66" spans="1:13" x14ac:dyDescent="0.25">
      <c r="A66" s="12">
        <v>300096</v>
      </c>
      <c r="B66" s="3" t="s">
        <v>49</v>
      </c>
      <c r="C66" s="3" t="s">
        <v>20</v>
      </c>
      <c r="D66" s="3" t="s">
        <v>29</v>
      </c>
      <c r="E66" s="3">
        <v>237932</v>
      </c>
      <c r="F66" s="3">
        <v>103581</v>
      </c>
      <c r="G66" s="3">
        <v>103053</v>
      </c>
      <c r="H66" s="3">
        <v>2424</v>
      </c>
      <c r="I66" s="3">
        <v>6.7500000000000004E-2</v>
      </c>
      <c r="J66" s="5">
        <f t="shared" si="2"/>
        <v>35911.111111111109</v>
      </c>
      <c r="K66" s="3"/>
      <c r="L66" s="3"/>
      <c r="M66" s="3"/>
    </row>
    <row r="67" spans="1:13" x14ac:dyDescent="0.25">
      <c r="A67" s="14"/>
      <c r="B67" s="3" t="s">
        <v>44</v>
      </c>
      <c r="C67" s="3" t="s">
        <v>86</v>
      </c>
      <c r="D67" s="3" t="s">
        <v>7</v>
      </c>
      <c r="E67" s="3">
        <v>691576</v>
      </c>
      <c r="F67" s="3">
        <v>683586</v>
      </c>
      <c r="G67" s="3">
        <v>681040</v>
      </c>
      <c r="H67" s="3">
        <v>0</v>
      </c>
      <c r="I67" s="3">
        <v>0.61</v>
      </c>
      <c r="J67" s="5">
        <f t="shared" si="2"/>
        <v>0</v>
      </c>
      <c r="K67" s="3"/>
      <c r="L67" s="3"/>
      <c r="M67" s="3"/>
    </row>
    <row r="68" spans="1:13" x14ac:dyDescent="0.25">
      <c r="A68" s="12">
        <v>101459</v>
      </c>
      <c r="B68" s="3" t="s">
        <v>49</v>
      </c>
      <c r="C68" s="3" t="s">
        <v>33</v>
      </c>
      <c r="D68" s="3" t="s">
        <v>29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5">
        <v>0</v>
      </c>
      <c r="K68" s="3"/>
      <c r="L68" s="3"/>
      <c r="M68" s="3"/>
    </row>
    <row r="69" spans="1:13" x14ac:dyDescent="0.25">
      <c r="A69" s="14"/>
      <c r="B69" s="3" t="s">
        <v>44</v>
      </c>
      <c r="C69" s="3" t="s">
        <v>31</v>
      </c>
      <c r="D69" s="3" t="s">
        <v>30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5">
        <v>0</v>
      </c>
      <c r="K69" s="3"/>
      <c r="L69" s="3"/>
      <c r="M69" s="3"/>
    </row>
    <row r="70" spans="1:13" x14ac:dyDescent="0.25">
      <c r="A70" s="12">
        <v>323570</v>
      </c>
      <c r="B70" s="3" t="s">
        <v>44</v>
      </c>
      <c r="C70" s="3" t="s">
        <v>17</v>
      </c>
      <c r="D70" s="3" t="s">
        <v>7</v>
      </c>
      <c r="E70" s="3">
        <v>77793</v>
      </c>
      <c r="F70" s="3">
        <v>70391</v>
      </c>
      <c r="G70" s="3">
        <v>67054</v>
      </c>
      <c r="H70" s="3">
        <f>5644+1223</f>
        <v>6867</v>
      </c>
      <c r="I70" s="3">
        <v>0.76</v>
      </c>
      <c r="J70" s="5">
        <f t="shared" si="2"/>
        <v>9035.5263157894733</v>
      </c>
      <c r="K70" s="3"/>
      <c r="L70" s="3"/>
      <c r="M70" s="3"/>
    </row>
    <row r="71" spans="1:13" x14ac:dyDescent="0.25">
      <c r="A71" s="14"/>
      <c r="B71" s="3" t="s">
        <v>49</v>
      </c>
      <c r="C71" s="3" t="s">
        <v>87</v>
      </c>
      <c r="D71" s="3" t="s">
        <v>7</v>
      </c>
      <c r="E71" s="3">
        <v>4123</v>
      </c>
      <c r="F71" s="3">
        <v>4995</v>
      </c>
      <c r="G71" s="3">
        <v>4744</v>
      </c>
      <c r="H71" s="3">
        <f>54+25</f>
        <v>79</v>
      </c>
      <c r="I71" s="3">
        <v>5.5E-2</v>
      </c>
      <c r="J71" s="5">
        <f t="shared" si="2"/>
        <v>1436.3636363636363</v>
      </c>
      <c r="K71" s="3"/>
      <c r="L71" s="3"/>
      <c r="M71" s="3"/>
    </row>
    <row r="72" spans="1:13" x14ac:dyDescent="0.25">
      <c r="A72" s="12">
        <v>307157</v>
      </c>
      <c r="B72" s="3" t="s">
        <v>44</v>
      </c>
      <c r="C72" s="3" t="s">
        <v>18</v>
      </c>
      <c r="D72" s="3" t="s">
        <v>7</v>
      </c>
      <c r="E72" s="3">
        <v>114465</v>
      </c>
      <c r="F72" s="3">
        <v>105543</v>
      </c>
      <c r="G72" s="3">
        <v>103768</v>
      </c>
      <c r="H72" s="3">
        <f>15388+361</f>
        <v>15749</v>
      </c>
      <c r="I72" s="3">
        <v>1.28</v>
      </c>
      <c r="J72" s="5">
        <f t="shared" si="2"/>
        <v>12303.90625</v>
      </c>
      <c r="K72" s="3"/>
      <c r="L72" s="3"/>
      <c r="M72" s="3"/>
    </row>
    <row r="73" spans="1:13" x14ac:dyDescent="0.25">
      <c r="A73" s="13"/>
      <c r="B73" s="3" t="s">
        <v>44</v>
      </c>
      <c r="C73" s="3" t="s">
        <v>18</v>
      </c>
      <c r="D73" s="3" t="s">
        <v>30</v>
      </c>
      <c r="E73" s="3">
        <v>25107</v>
      </c>
      <c r="F73" s="3">
        <v>20182</v>
      </c>
      <c r="G73" s="3">
        <v>19878</v>
      </c>
      <c r="H73" s="3">
        <v>2143</v>
      </c>
      <c r="I73" s="3">
        <v>1.28</v>
      </c>
      <c r="J73" s="5">
        <f t="shared" si="2"/>
        <v>1674.21875</v>
      </c>
      <c r="K73" s="3"/>
      <c r="L73" s="3"/>
      <c r="M73" s="3"/>
    </row>
    <row r="74" spans="1:13" x14ac:dyDescent="0.25">
      <c r="A74" s="12">
        <v>346892</v>
      </c>
      <c r="B74" s="3" t="s">
        <v>44</v>
      </c>
      <c r="C74" s="3" t="s">
        <v>32</v>
      </c>
      <c r="D74" s="3" t="s">
        <v>7</v>
      </c>
      <c r="E74" s="3">
        <v>87638</v>
      </c>
      <c r="F74" s="3">
        <v>78828</v>
      </c>
      <c r="G74" s="3">
        <v>77375</v>
      </c>
      <c r="H74" s="3">
        <f>4308+378</f>
        <v>4686</v>
      </c>
      <c r="I74" s="3">
        <v>0.62</v>
      </c>
      <c r="J74" s="5">
        <f t="shared" si="2"/>
        <v>7558.0645161290322</v>
      </c>
      <c r="K74" s="3"/>
      <c r="L74" s="3"/>
      <c r="M74" s="3"/>
    </row>
    <row r="75" spans="1:13" x14ac:dyDescent="0.25">
      <c r="A75" s="14"/>
      <c r="B75" s="3" t="s">
        <v>44</v>
      </c>
      <c r="C75" s="3" t="s">
        <v>32</v>
      </c>
      <c r="D75" s="3" t="s">
        <v>21</v>
      </c>
      <c r="E75" s="3">
        <v>43257</v>
      </c>
      <c r="F75" s="3">
        <v>36745</v>
      </c>
      <c r="G75" s="3">
        <v>36517</v>
      </c>
      <c r="H75" s="3">
        <v>7026</v>
      </c>
      <c r="I75" s="3">
        <v>0.62</v>
      </c>
      <c r="J75" s="5">
        <f t="shared" si="2"/>
        <v>11332.258064516129</v>
      </c>
      <c r="K75" s="3"/>
      <c r="L75" s="3"/>
      <c r="M75" s="3"/>
    </row>
  </sheetData>
  <mergeCells count="49">
    <mergeCell ref="M41:M49"/>
    <mergeCell ref="L16:L21"/>
    <mergeCell ref="M16:M21"/>
    <mergeCell ref="K54:K65"/>
    <mergeCell ref="L54:L65"/>
    <mergeCell ref="M54:M65"/>
    <mergeCell ref="L29:L31"/>
    <mergeCell ref="M29:M31"/>
    <mergeCell ref="K32:K37"/>
    <mergeCell ref="L32:L37"/>
    <mergeCell ref="M32:M37"/>
    <mergeCell ref="K29:K31"/>
    <mergeCell ref="K38:K40"/>
    <mergeCell ref="L38:L40"/>
    <mergeCell ref="M38:M40"/>
    <mergeCell ref="K41:K49"/>
    <mergeCell ref="L41:L49"/>
    <mergeCell ref="K22:K26"/>
    <mergeCell ref="L22:L26"/>
    <mergeCell ref="M22:M26"/>
    <mergeCell ref="L2:L5"/>
    <mergeCell ref="M2:M5"/>
    <mergeCell ref="K6:K7"/>
    <mergeCell ref="L6:L7"/>
    <mergeCell ref="M6:M7"/>
    <mergeCell ref="K8:K11"/>
    <mergeCell ref="L8:L11"/>
    <mergeCell ref="M8:M11"/>
    <mergeCell ref="K2:K5"/>
    <mergeCell ref="K12:K15"/>
    <mergeCell ref="L12:L15"/>
    <mergeCell ref="M12:M15"/>
    <mergeCell ref="K16:K21"/>
    <mergeCell ref="A66:A67"/>
    <mergeCell ref="A68:A69"/>
    <mergeCell ref="A72:A73"/>
    <mergeCell ref="A70:A71"/>
    <mergeCell ref="A74:A75"/>
    <mergeCell ref="A29:A31"/>
    <mergeCell ref="A32:A37"/>
    <mergeCell ref="A38:A40"/>
    <mergeCell ref="A41:A49"/>
    <mergeCell ref="A54:A65"/>
    <mergeCell ref="A2:A5"/>
    <mergeCell ref="A22:A26"/>
    <mergeCell ref="A16:A21"/>
    <mergeCell ref="A12:A15"/>
    <mergeCell ref="A8:A11"/>
    <mergeCell ref="A6:A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DE91-50AA-4321-B4CE-23065C1359CA}">
  <dimension ref="A2:R8"/>
  <sheetViews>
    <sheetView tabSelected="1" workbookViewId="0">
      <selection activeCell="G25" sqref="G25"/>
    </sheetView>
  </sheetViews>
  <sheetFormatPr defaultRowHeight="11.25" x14ac:dyDescent="0.25"/>
  <cols>
    <col min="1" max="4" width="9.140625" style="8"/>
    <col min="5" max="5" width="11.5703125" style="8" bestFit="1" customWidth="1"/>
    <col min="6" max="10" width="9.140625" style="8"/>
    <col min="11" max="11" width="16.28515625" style="8" customWidth="1"/>
    <col min="12" max="12" width="13.28515625" style="8" customWidth="1"/>
    <col min="13" max="15" width="9.140625" style="8"/>
    <col min="16" max="16" width="11.85546875" style="8" bestFit="1" customWidth="1"/>
    <col min="17" max="17" width="14" style="8" bestFit="1" customWidth="1"/>
    <col min="18" max="18" width="14.140625" style="8" bestFit="1" customWidth="1"/>
    <col min="19" max="16384" width="9.140625" style="8"/>
  </cols>
  <sheetData>
    <row r="2" spans="1:18" ht="33.75" x14ac:dyDescent="0.25">
      <c r="A2" s="7" t="s">
        <v>89</v>
      </c>
      <c r="B2" s="7" t="s">
        <v>0</v>
      </c>
      <c r="C2" s="7" t="s">
        <v>92</v>
      </c>
      <c r="D2" s="7" t="s">
        <v>43</v>
      </c>
      <c r="E2" s="7" t="s">
        <v>93</v>
      </c>
      <c r="F2" s="7" t="s">
        <v>3</v>
      </c>
      <c r="G2" s="7" t="s">
        <v>94</v>
      </c>
      <c r="H2" s="11" t="s">
        <v>100</v>
      </c>
      <c r="I2" s="7" t="s">
        <v>95</v>
      </c>
      <c r="J2" s="11" t="s">
        <v>101</v>
      </c>
      <c r="K2" s="11" t="s">
        <v>96</v>
      </c>
      <c r="L2" s="11" t="s">
        <v>97</v>
      </c>
      <c r="M2" s="7" t="s">
        <v>34</v>
      </c>
      <c r="N2" s="11" t="s">
        <v>98</v>
      </c>
      <c r="O2" s="11" t="s">
        <v>99</v>
      </c>
      <c r="P2" s="7" t="s">
        <v>5</v>
      </c>
      <c r="Q2" s="7" t="s">
        <v>48</v>
      </c>
      <c r="R2" s="7" t="s">
        <v>6</v>
      </c>
    </row>
    <row r="3" spans="1:18" x14ac:dyDescent="0.25">
      <c r="A3" s="9" t="s">
        <v>90</v>
      </c>
      <c r="B3" s="9">
        <v>114229</v>
      </c>
      <c r="C3" s="9">
        <v>8370601</v>
      </c>
      <c r="D3" s="9" t="s">
        <v>44</v>
      </c>
      <c r="E3" s="9" t="s">
        <v>12</v>
      </c>
      <c r="F3" s="9" t="s">
        <v>7</v>
      </c>
      <c r="G3" s="9">
        <v>468217</v>
      </c>
      <c r="H3" s="9"/>
      <c r="I3" s="9">
        <v>420076</v>
      </c>
      <c r="J3" s="9">
        <f>413513+33244</f>
        <v>446757</v>
      </c>
      <c r="K3" s="9">
        <f>10845+5483</f>
        <v>16328</v>
      </c>
      <c r="L3" s="9"/>
      <c r="M3" s="9">
        <v>1.25</v>
      </c>
      <c r="N3" s="9"/>
      <c r="O3" s="10">
        <f>K3/M3</f>
        <v>13062.4</v>
      </c>
      <c r="P3" s="21">
        <v>800</v>
      </c>
      <c r="Q3" s="22">
        <f>O4/P3</f>
        <v>1.4478764478764481</v>
      </c>
      <c r="R3" s="21" t="s">
        <v>88</v>
      </c>
    </row>
    <row r="4" spans="1:18" x14ac:dyDescent="0.25">
      <c r="A4" s="9" t="s">
        <v>90</v>
      </c>
      <c r="B4" s="9">
        <v>114229</v>
      </c>
      <c r="C4" s="9">
        <v>8370601</v>
      </c>
      <c r="D4" s="9" t="s">
        <v>45</v>
      </c>
      <c r="E4" s="9" t="s">
        <v>38</v>
      </c>
      <c r="F4" s="9" t="s">
        <v>39</v>
      </c>
      <c r="G4" s="9">
        <v>414348</v>
      </c>
      <c r="H4" s="9"/>
      <c r="I4" s="9">
        <v>430014</v>
      </c>
      <c r="J4" s="9">
        <v>425524</v>
      </c>
      <c r="K4" s="9">
        <v>1500</v>
      </c>
      <c r="L4" s="9"/>
      <c r="M4" s="9">
        <v>1.2949999999999999</v>
      </c>
      <c r="N4" s="9"/>
      <c r="O4" s="10">
        <f>K4/M4</f>
        <v>1158.3011583011585</v>
      </c>
      <c r="P4" s="21"/>
      <c r="Q4" s="22"/>
      <c r="R4" s="21"/>
    </row>
    <row r="5" spans="1:18" x14ac:dyDescent="0.25">
      <c r="A5" s="9" t="s">
        <v>90</v>
      </c>
      <c r="B5" s="9">
        <v>114229</v>
      </c>
      <c r="C5" s="9">
        <v>8370601</v>
      </c>
      <c r="D5" s="9" t="s">
        <v>46</v>
      </c>
      <c r="E5" s="9" t="s">
        <v>41</v>
      </c>
      <c r="F5" s="9" t="s">
        <v>40</v>
      </c>
      <c r="G5" s="9">
        <v>185875</v>
      </c>
      <c r="H5" s="9"/>
      <c r="I5" s="9">
        <v>175733</v>
      </c>
      <c r="J5" s="9">
        <v>176162</v>
      </c>
      <c r="K5" s="9">
        <v>5237</v>
      </c>
      <c r="L5" s="9"/>
      <c r="M5" s="9">
        <v>0.54</v>
      </c>
      <c r="N5" s="9"/>
      <c r="O5" s="10">
        <f t="shared" ref="O5:O8" si="0">K5/M5</f>
        <v>9698.1481481481478</v>
      </c>
      <c r="P5" s="21"/>
      <c r="Q5" s="22"/>
      <c r="R5" s="21"/>
    </row>
    <row r="6" spans="1:18" x14ac:dyDescent="0.25">
      <c r="A6" s="9" t="s">
        <v>90</v>
      </c>
      <c r="B6" s="9">
        <v>114229</v>
      </c>
      <c r="C6" s="9">
        <v>8370601</v>
      </c>
      <c r="D6" s="9" t="s">
        <v>47</v>
      </c>
      <c r="E6" s="9" t="s">
        <v>41</v>
      </c>
      <c r="F6" s="9" t="s">
        <v>42</v>
      </c>
      <c r="G6" s="9">
        <v>289964</v>
      </c>
      <c r="H6" s="9"/>
      <c r="I6" s="9">
        <v>258666</v>
      </c>
      <c r="J6" s="9">
        <v>250295</v>
      </c>
      <c r="K6" s="9">
        <f>33554+8280</f>
        <v>41834</v>
      </c>
      <c r="L6" s="9"/>
      <c r="M6" s="9">
        <v>0.79</v>
      </c>
      <c r="N6" s="9"/>
      <c r="O6" s="10">
        <f t="shared" si="0"/>
        <v>52954.430379746831</v>
      </c>
      <c r="P6" s="21"/>
      <c r="Q6" s="22"/>
      <c r="R6" s="21"/>
    </row>
    <row r="7" spans="1:18" x14ac:dyDescent="0.25">
      <c r="A7" s="9" t="s">
        <v>91</v>
      </c>
      <c r="B7" s="9">
        <v>339725</v>
      </c>
      <c r="C7" s="9">
        <v>8756480</v>
      </c>
      <c r="D7" s="9" t="s">
        <v>44</v>
      </c>
      <c r="E7" s="9" t="s">
        <v>12</v>
      </c>
      <c r="F7" s="9" t="s">
        <v>7</v>
      </c>
      <c r="G7" s="9">
        <v>239233</v>
      </c>
      <c r="H7" s="9"/>
      <c r="I7" s="9">
        <v>220052</v>
      </c>
      <c r="J7" s="9">
        <v>216089</v>
      </c>
      <c r="K7" s="9">
        <v>1436</v>
      </c>
      <c r="L7" s="9"/>
      <c r="M7" s="9">
        <v>1.17</v>
      </c>
      <c r="N7" s="9"/>
      <c r="O7" s="10">
        <f t="shared" si="0"/>
        <v>1227.3504273504275</v>
      </c>
      <c r="P7" s="21"/>
      <c r="Q7" s="21"/>
      <c r="R7" s="21"/>
    </row>
    <row r="8" spans="1:18" x14ac:dyDescent="0.25">
      <c r="A8" s="9" t="s">
        <v>91</v>
      </c>
      <c r="B8" s="9">
        <v>339725</v>
      </c>
      <c r="C8" s="9">
        <v>8756480</v>
      </c>
      <c r="D8" s="9" t="s">
        <v>49</v>
      </c>
      <c r="E8" s="9" t="s">
        <v>33</v>
      </c>
      <c r="F8" s="9" t="s">
        <v>50</v>
      </c>
      <c r="G8" s="9">
        <v>203129</v>
      </c>
      <c r="H8" s="9"/>
      <c r="I8" s="9">
        <v>183908</v>
      </c>
      <c r="J8" s="9">
        <v>164300</v>
      </c>
      <c r="K8" s="9">
        <f>37899+187</f>
        <v>38086</v>
      </c>
      <c r="L8" s="9"/>
      <c r="M8" s="9">
        <v>0.9</v>
      </c>
      <c r="N8" s="9"/>
      <c r="O8" s="10">
        <f t="shared" si="0"/>
        <v>42317.777777777774</v>
      </c>
      <c r="P8" s="21"/>
      <c r="Q8" s="21"/>
      <c r="R8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FABRIC STOCK</vt:lpstr>
      <vt:lpstr>ERP FORMAT REPORT REQD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Thulasi</dc:creator>
  <cp:lastModifiedBy>WOVENMERCH2</cp:lastModifiedBy>
  <dcterms:created xsi:type="dcterms:W3CDTF">2025-06-19T04:30:12Z</dcterms:created>
  <dcterms:modified xsi:type="dcterms:W3CDTF">2025-06-30T04:39:10Z</dcterms:modified>
</cp:coreProperties>
</file>